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<sst xmlns="http://schemas.openxmlformats.org/spreadsheetml/2006/main" count="50" uniqueCount="43">
  <si>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</si>
  <si>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</si>
  <si>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</si>
  <si>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</si>
  <si>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</si>
  <si>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</si>
  <si>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</si>
  <si>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</si>
  <si>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</si>
  <si>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</si>
  <si>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</si>
  <si>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</si>
  <si>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</si>
  <si>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</si>
  <si>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</si>
  <si>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</si>
  <si>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A 'Reopening safely and connecting communities' grant of £6500 was received</t>
  </si>
  <si>
    <t>4 Staff Costs</t>
  </si>
  <si>
    <t>5 Loan Interest/Capital Repayment</t>
  </si>
  <si>
    <t>6 All Other Payments</t>
  </si>
  <si>
    <t>Additional Expenditure included £403 for speed awareness signs and £238 for the website domain renewal.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</si>
  <si>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</si>
  <si>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</si>
  <si>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</si>
  <si>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</si>
  <si>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</si>
  <si>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o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</si>
  <si>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</si>
  <si>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</si>
  <si>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</si>
  <si>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</si>
  <si>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</si>
  <si>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</si>
  <si>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</si>
  <si>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Reopening grant</t>
  </si>
  <si>
    <t>Election Fund</t>
  </si>
  <si>
    <t>Footpaths</t>
  </si>
  <si>
    <t>Reserve 4</t>
  </si>
  <si>
    <t>Reserve 5</t>
  </si>
  <si>
    <t>Reserve 6</t>
  </si>
  <si>
    <t>Reserve 7</t>
  </si>
  <si>
    <t>General reserve</t>
  </si>
  <si>
    <t>Total reserves (must agree to Box 7)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</si>
</sst>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b/>
      <u val="single"/>
      <sz val="10"/>
      <color indexed="62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7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Alignment="1">
      <alignment/>
    </xf>
    <xf numFmtId="3" fontId="7" fillId="34" borderId="0" xfId="0" applyNumberFormat="1" applyFont="1" applyFill="1" applyBorder="1" applyAlignment="1" applyProtection="1">
      <alignment horizontal="center"/>
      <protection locked="0"/>
    </xf>
    <xf numFmtId="0" fontId="55" fillId="34" borderId="0" xfId="0" applyFont="1" applyFill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indent="2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3" fontId="7" fillId="35" borderId="12" xfId="0" applyNumberFormat="1" applyFont="1" applyFill="1" applyBorder="1" applyAlignment="1" applyProtection="1">
      <alignment horizontal="center"/>
      <protection locked="0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wrapText="1"/>
    </xf>
    <xf numFmtId="10" fontId="55" fillId="0" borderId="0" xfId="0" applyNumberFormat="1" applyFont="1" applyAlignment="1">
      <alignment/>
    </xf>
    <xf numFmtId="0" fontId="55" fillId="0" borderId="0" xfId="0" applyFont="1" applyAlignment="1">
      <alignment vertical="center"/>
    </xf>
    <xf numFmtId="3" fontId="7" fillId="36" borderId="12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Fill="1" applyAlignment="1">
      <alignment vertical="center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10" fontId="55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13" fillId="0" borderId="0" xfId="0" applyFont="1" applyAlignment="1">
      <alignment vertical="top"/>
    </xf>
    <xf numFmtId="0" fontId="59" fillId="0" borderId="0" xfId="0" applyFont="1" applyAlignment="1">
      <alignment horizontal="center" wrapText="1"/>
    </xf>
    <xf numFmtId="0" fontId="55" fillId="37" borderId="14" xfId="0" applyFont="1" applyFill="1" applyBorder="1" applyAlignment="1">
      <alignment wrapText="1"/>
    </xf>
    <xf numFmtId="0" fontId="59" fillId="0" borderId="14" xfId="0" applyFont="1" applyBorder="1" applyAlignment="1">
      <alignment wrapText="1"/>
    </xf>
    <xf numFmtId="0" fontId="55" fillId="0" borderId="14" xfId="0" applyFont="1" applyBorder="1" applyAlignment="1">
      <alignment wrapText="1"/>
    </xf>
    <xf numFmtId="0" fontId="55" fillId="38" borderId="14" xfId="0" applyFont="1" applyFill="1" applyBorder="1" applyAlignment="1">
      <alignment wrapText="1"/>
    </xf>
    <xf numFmtId="0" fontId="55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9" fillId="39" borderId="14" xfId="0" applyFont="1" applyFill="1" applyBorder="1" applyAlignment="1">
      <alignment horizontal="center" wrapText="1"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left" vertical="top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workbookViewId="0" topLeftCell="B19">
      <selection activeCell="N21" sqref="N21"/>
    </sheetView>
  </sheetViews>
  <sheetFormatPr defaultColWidth="9.140625" defaultRowHeight="15"/>
  <cols>
    <col min="1" max="1" width="10.8515625" style="8" customWidth="1"/>
    <col min="2" max="2" width="9.140625" style="8" customWidth="1"/>
    <col min="3" max="3" width="32.57421875" style="8" customWidth="1"/>
    <col min="4" max="4" width="9.140625" style="8" customWidth="1"/>
    <col min="5" max="5" width="3.28125" style="8" customWidth="1"/>
    <col min="6" max="6" width="9.140625" style="8" customWidth="1"/>
    <col min="7" max="7" width="10.140625" style="8" customWidth="1"/>
    <col min="8" max="8" width="9.57421875" style="8" customWidth="1"/>
    <col min="9" max="11" width="9.140625" style="8" hidden="1" customWidth="1"/>
    <col min="12" max="12" width="13.28125" style="8" customWidth="1"/>
    <col min="13" max="13" width="50.421875" style="9" bestFit="1" customWidth="1"/>
    <col min="14" max="14" width="86.00390625" style="8" bestFit="1" customWidth="1"/>
    <col min="15" max="22" width="9.140625" style="7" customWidth="1"/>
    <col min="23" max="16384" width="9.140625" style="8" customWidth="1"/>
  </cols>
  <sheetData>
    <row r="1" spans="1:12" ht="18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4"/>
    </row>
    <row r="2" spans="1:12" ht="15.75">
      <c r="A2" s="12" t="s">
        <v>1</v>
      </c>
      <c r="B2" s="11"/>
      <c r="C2" s="13"/>
      <c r="D2" s="11"/>
      <c r="E2" s="11"/>
      <c r="F2" s="11"/>
      <c r="G2" s="11"/>
      <c r="H2" s="11"/>
      <c r="I2" s="11"/>
      <c r="J2" s="11"/>
      <c r="K2" s="11"/>
      <c r="L2" s="34"/>
    </row>
    <row r="3" spans="1:12" ht="14.25" customHeight="1">
      <c r="A3" s="12" t="s">
        <v>2</v>
      </c>
      <c r="C3" s="14"/>
      <c r="L3" s="34"/>
    </row>
    <row r="4" ht="14.25">
      <c r="A4" s="15" t="s">
        <v>3</v>
      </c>
    </row>
    <row r="5" spans="1:8" ht="99" customHeight="1">
      <c r="A5" s="16" t="s">
        <v>4</v>
      </c>
      <c r="B5" s="17"/>
      <c r="C5" s="17"/>
      <c r="D5" s="17"/>
      <c r="E5" s="17"/>
      <c r="F5" s="17"/>
      <c r="G5" s="17"/>
      <c r="H5" s="17"/>
    </row>
    <row r="6" ht="14.25">
      <c r="A6" s="18"/>
    </row>
    <row r="7" spans="1:14" ht="15">
      <c r="A7" s="18"/>
      <c r="D7" s="19"/>
      <c r="F7" s="19"/>
      <c r="N7" s="21"/>
    </row>
    <row r="8" spans="4:14" ht="30">
      <c r="D8" s="20" t="s">
        <v>5</v>
      </c>
      <c r="E8" s="21"/>
      <c r="F8" s="20" t="s">
        <v>6</v>
      </c>
      <c r="G8" s="20" t="s">
        <v>7</v>
      </c>
      <c r="H8" s="20" t="s">
        <v>7</v>
      </c>
      <c r="I8" s="20"/>
      <c r="J8" s="20"/>
      <c r="K8" s="20"/>
      <c r="L8" s="35" t="s">
        <v>8</v>
      </c>
      <c r="M8" s="36" t="s">
        <v>9</v>
      </c>
      <c r="N8" s="37" t="s">
        <v>10</v>
      </c>
    </row>
    <row r="9" spans="4:14" ht="15">
      <c r="D9" s="20" t="s">
        <v>11</v>
      </c>
      <c r="E9" s="21"/>
      <c r="F9" s="20" t="s">
        <v>11</v>
      </c>
      <c r="G9" s="20" t="s">
        <v>11</v>
      </c>
      <c r="H9" s="20" t="s">
        <v>12</v>
      </c>
      <c r="I9" s="20"/>
      <c r="J9" s="20"/>
      <c r="K9" s="21"/>
      <c r="L9" s="21"/>
      <c r="N9" s="9"/>
    </row>
    <row r="10" spans="4:14" ht="15">
      <c r="D10" s="19"/>
      <c r="E10" s="19"/>
      <c r="N10" s="9"/>
    </row>
    <row r="11" spans="1:14" ht="44.25" customHeight="1">
      <c r="A11" s="22" t="s">
        <v>13</v>
      </c>
      <c r="B11" s="22"/>
      <c r="C11" s="22"/>
      <c r="D11" s="23">
        <v>2760</v>
      </c>
      <c r="F11" s="23">
        <v>2454</v>
      </c>
      <c r="G11" s="24"/>
      <c r="M11" s="36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8"/>
    </row>
    <row r="12" spans="4:14" ht="15">
      <c r="D12" s="24"/>
      <c r="F12" s="24"/>
      <c r="N12" s="9"/>
    </row>
    <row r="13" spans="1:14" ht="31.5" customHeight="1">
      <c r="A13" s="25" t="s">
        <v>14</v>
      </c>
      <c r="B13" s="9"/>
      <c r="C13" s="26"/>
      <c r="D13" s="23">
        <v>2700</v>
      </c>
      <c r="F13" s="23">
        <v>2900</v>
      </c>
      <c r="G13" s="24">
        <f>F13-D13</f>
        <v>200</v>
      </c>
      <c r="H13" s="27">
        <f>IF((D13&gt;F13),(D13-F13)/D13,IF(D13&lt;F13,-(D13-F13)/D13,IF(D13=F13,0)))</f>
        <v>0.07407407407407407</v>
      </c>
      <c r="I13" s="8">
        <f>IF(D13-F13&lt;200,0,IF(D13-F13&gt;200,1,IF(D13-F13=200,1)))</f>
        <v>0</v>
      </c>
      <c r="J13" s="8">
        <f>IF(F13-D13&lt;200,0,IF(F13-D13&gt;200,1,IF(F13-D13=200,1)))</f>
        <v>1</v>
      </c>
      <c r="K13" s="19">
        <f>IF(H13&lt;0.15,0,IF(H13&gt;0.15,1,IF(H13=0.15,1)))</f>
        <v>0</v>
      </c>
      <c r="L13" s="19" t="str">
        <f>IF((H13&lt;15%)*AND(G13&lt;100000)*OR(G13&gt;-100000),"NO","YES")</f>
        <v>NO</v>
      </c>
      <c r="M13" s="36" t="str">
        <f>IF((L13="YES")*AND(I13+J13&lt;1),"Explanation not required, difference less than £200"," ")</f>
        <v> </v>
      </c>
      <c r="N13" s="38"/>
    </row>
    <row r="14" spans="4:14" ht="15">
      <c r="D14" s="24"/>
      <c r="F14" s="24"/>
      <c r="G14" s="24"/>
      <c r="H14" s="27"/>
      <c r="K14" s="19"/>
      <c r="L14" s="19"/>
      <c r="N14" s="9"/>
    </row>
    <row r="15" spans="1:14" ht="19.5" customHeight="1">
      <c r="A15" s="28" t="s">
        <v>15</v>
      </c>
      <c r="B15" s="28"/>
      <c r="C15" s="28"/>
      <c r="D15" s="23">
        <v>213</v>
      </c>
      <c r="F15" s="23">
        <v>6710</v>
      </c>
      <c r="G15" s="24">
        <f>F15-D15</f>
        <v>6497</v>
      </c>
      <c r="H15" s="27">
        <f>IF((D15&gt;F15),(D15-F15)/D15,IF(D15&lt;F15,-(D15-F15)/D15,IF(D15=F15,0)))</f>
        <v>30.502347417840376</v>
      </c>
      <c r="I15" s="8">
        <f>IF(D15-F15&lt;200,0,IF(D15-F15&gt;200,1,IF(D15-F15=200,1)))</f>
        <v>0</v>
      </c>
      <c r="J15" s="8">
        <f>IF(F15-D15&lt;200,0,IF(F15-D15&gt;200,1,IF(F15-D15=200,1)))</f>
        <v>1</v>
      </c>
      <c r="K15" s="19">
        <f>IF(H15&lt;0.15,0,IF(H15&gt;0.15,1,IF(H15=0.15,1)))</f>
        <v>1</v>
      </c>
      <c r="L15" s="19" t="str">
        <f>IF((H15&lt;15%)*AND(G15&lt;100000)*OR(G15&gt;-100000),"NO","YES")</f>
        <v>YES</v>
      </c>
      <c r="M15" s="36" t="str">
        <f>IF((L15="YES")*AND(I15+J15&lt;1),"Explanation not required, difference less than £200"," ")</f>
        <v> </v>
      </c>
      <c r="N15" s="38" t="s">
        <v>16</v>
      </c>
    </row>
    <row r="16" spans="4:14" ht="15">
      <c r="D16" s="24"/>
      <c r="F16" s="24"/>
      <c r="G16" s="24"/>
      <c r="H16" s="27"/>
      <c r="K16" s="19"/>
      <c r="L16" s="19"/>
      <c r="N16" s="9"/>
    </row>
    <row r="17" spans="1:14" ht="19.5" customHeight="1">
      <c r="A17" s="28" t="s">
        <v>17</v>
      </c>
      <c r="B17" s="28"/>
      <c r="C17" s="28"/>
      <c r="D17" s="23">
        <v>2058</v>
      </c>
      <c r="F17" s="23">
        <v>1787</v>
      </c>
      <c r="G17" s="24">
        <f>F17-D17</f>
        <v>-271</v>
      </c>
      <c r="H17" s="27">
        <f>IF((D17&gt;F17),(D17-F17)/D17,IF(D17&lt;F17,-(D17-F17)/D17,IF(D17=F17,0)))</f>
        <v>0.1316812439261419</v>
      </c>
      <c r="I17" s="8">
        <f>IF(D17-F17&lt;200,0,IF(D17-F17&gt;200,1,IF(D17-F17=200,1)))</f>
        <v>1</v>
      </c>
      <c r="J17" s="8">
        <f>IF(F17-D17&lt;200,0,IF(F17-D17&gt;200,1,IF(F17-D17=200,1)))</f>
        <v>0</v>
      </c>
      <c r="K17" s="19">
        <f>IF(H17&lt;0.15,0,IF(H17&gt;0.15,1,IF(H17=0.15,1)))</f>
        <v>0</v>
      </c>
      <c r="L17" s="19" t="str">
        <f>IF((H17&lt;15%)*AND(G17&lt;100000)*OR(G17&gt;-100000),"NO","YES")</f>
        <v>NO</v>
      </c>
      <c r="M17" s="36" t="str">
        <f>IF((L17="YES")*AND(I17+J17&lt;1),"Explanation not required, difference less than £200"," ")</f>
        <v> </v>
      </c>
      <c r="N17" s="38"/>
    </row>
    <row r="18" spans="4:14" ht="15">
      <c r="D18" s="24"/>
      <c r="F18" s="24"/>
      <c r="G18" s="24"/>
      <c r="H18" s="27"/>
      <c r="K18" s="19"/>
      <c r="L18" s="19"/>
      <c r="N18" s="9"/>
    </row>
    <row r="19" spans="1:14" ht="19.5" customHeight="1">
      <c r="A19" s="28" t="s">
        <v>18</v>
      </c>
      <c r="B19" s="28"/>
      <c r="C19" s="28"/>
      <c r="D19" s="23">
        <v>0</v>
      </c>
      <c r="F19" s="23">
        <v>0</v>
      </c>
      <c r="G19" s="24">
        <f>F19-D19</f>
        <v>0</v>
      </c>
      <c r="H19" s="27">
        <f>IF((D19&gt;F19),(D19-F19)/D19,IF(D19&lt;F19,-(D19-F19)/D19,IF(D19=F19,0)))</f>
        <v>0</v>
      </c>
      <c r="I19" s="8">
        <f>IF(D19-F19&lt;200,0,IF(D19-F19&gt;200,1,IF(D19-F19=200,1)))</f>
        <v>0</v>
      </c>
      <c r="J19" s="8">
        <f>IF(F19-D19&lt;200,0,IF(F19-D19&gt;200,1,IF(F19-D19=200,1)))</f>
        <v>0</v>
      </c>
      <c r="K19" s="19">
        <f>IF(H19&lt;0.15,0,IF(H19&gt;0.15,1,IF(H19=0.15,1)))</f>
        <v>0</v>
      </c>
      <c r="L19" s="19" t="str">
        <f>IF((H19&lt;15%)*AND(G19&lt;100000)*OR(G19&gt;-100000),"NO","YES")</f>
        <v>NO</v>
      </c>
      <c r="M19" s="36" t="str">
        <f>IF((L19="YES")*AND(I19+J19&lt;1),"Explanation not required, difference less than £200"," ")</f>
        <v> </v>
      </c>
      <c r="N19" s="38"/>
    </row>
    <row r="20" spans="4:14" ht="15">
      <c r="D20" s="24"/>
      <c r="F20" s="24"/>
      <c r="G20" s="24"/>
      <c r="H20" s="27"/>
      <c r="K20" s="19"/>
      <c r="L20" s="19"/>
      <c r="N20" s="9"/>
    </row>
    <row r="21" spans="1:14" ht="19.5" customHeight="1">
      <c r="A21" s="28" t="s">
        <v>19</v>
      </c>
      <c r="B21" s="28"/>
      <c r="C21" s="28"/>
      <c r="D21" s="23">
        <v>1161</v>
      </c>
      <c r="F21" s="23">
        <v>1717</v>
      </c>
      <c r="G21" s="24">
        <f>F21-D21</f>
        <v>556</v>
      </c>
      <c r="H21" s="27">
        <f>IF((D21&gt;F21),(D21-F21)/D21,IF(D21&lt;F21,-(D21-F21)/D21,IF(D21=F21,0)))</f>
        <v>0.4788975021533161</v>
      </c>
      <c r="I21" s="8">
        <f>IF(D21-F21&lt;200,0,IF(D21-F21&gt;200,1,IF(D21-F21=200,1)))</f>
        <v>0</v>
      </c>
      <c r="J21" s="8">
        <f>IF(F21-D21&lt;200,0,IF(F21-D21&gt;200,1,IF(F21-D21=200,1)))</f>
        <v>1</v>
      </c>
      <c r="K21" s="19">
        <f>IF(H21&lt;0.15,0,IF(H21&gt;0.15,1,IF(H21=0.15,1)))</f>
        <v>1</v>
      </c>
      <c r="L21" s="19" t="str">
        <f>IF((H21&lt;15%)*AND(G21&lt;100000)*OR(G21&gt;-100000),"NO","YES")</f>
        <v>YES</v>
      </c>
      <c r="M21" s="36" t="str">
        <f>IF((L21="YES")*AND(I21+J21&lt;1),"Explanation not required, difference less than £200"," ")</f>
        <v> </v>
      </c>
      <c r="N21" s="38" t="s">
        <v>20</v>
      </c>
    </row>
    <row r="22" spans="4:14" ht="15">
      <c r="D22" s="24"/>
      <c r="F22" s="24"/>
      <c r="G22" s="24"/>
      <c r="H22" s="27"/>
      <c r="K22" s="19"/>
      <c r="L22" s="19"/>
      <c r="N22" s="9"/>
    </row>
    <row r="23" spans="1:14" ht="19.5" customHeight="1">
      <c r="A23" s="28" t="s">
        <v>21</v>
      </c>
      <c r="D23" s="29">
        <f>D11+D13+D15-D17-D19-D21</f>
        <v>2454</v>
      </c>
      <c r="F23" s="29">
        <f>F11+F13+F15-F17-F19-F21</f>
        <v>8560</v>
      </c>
      <c r="G23" s="24"/>
      <c r="H23" s="27"/>
      <c r="K23" s="19"/>
      <c r="L23" s="19"/>
      <c r="M23" s="39" t="s">
        <v>22</v>
      </c>
      <c r="N23" s="9"/>
    </row>
    <row r="24" spans="1:14" s="7" customFormat="1" ht="15">
      <c r="A24" s="30"/>
      <c r="D24" s="31"/>
      <c r="E24" s="8"/>
      <c r="F24" s="31"/>
      <c r="G24" s="24"/>
      <c r="H24" s="32"/>
      <c r="K24" s="40"/>
      <c r="L24" s="41" t="str">
        <f>IF(F23&gt;(2*F13),"YES","NO")</f>
        <v>YES</v>
      </c>
      <c r="M24" s="4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3"/>
    </row>
    <row r="25" spans="4:14" ht="15">
      <c r="D25" s="24"/>
      <c r="F25" s="24"/>
      <c r="G25" s="24"/>
      <c r="H25" s="27"/>
      <c r="K25" s="19"/>
      <c r="L25" s="19"/>
      <c r="N25" s="9"/>
    </row>
    <row r="26" spans="1:14" ht="19.5" customHeight="1">
      <c r="A26" s="28" t="s">
        <v>23</v>
      </c>
      <c r="B26" s="28"/>
      <c r="C26" s="28"/>
      <c r="D26" s="23">
        <v>2454</v>
      </c>
      <c r="F26" s="23">
        <v>8560</v>
      </c>
      <c r="G26" s="24"/>
      <c r="H26" s="27"/>
      <c r="K26" s="19"/>
      <c r="L26" s="19"/>
      <c r="M26" s="39" t="s">
        <v>22</v>
      </c>
      <c r="N26" s="9"/>
    </row>
    <row r="27" spans="4:14" ht="15">
      <c r="D27" s="24"/>
      <c r="F27" s="24"/>
      <c r="G27" s="24"/>
      <c r="H27" s="27"/>
      <c r="K27" s="19"/>
      <c r="L27" s="19"/>
      <c r="N27" s="9"/>
    </row>
    <row r="28" spans="1:14" ht="19.5" customHeight="1">
      <c r="A28" s="28" t="s">
        <v>24</v>
      </c>
      <c r="B28" s="28"/>
      <c r="C28" s="28"/>
      <c r="D28" s="23">
        <v>2180</v>
      </c>
      <c r="F28" s="23">
        <v>2180</v>
      </c>
      <c r="G28" s="24">
        <f>F28-D28</f>
        <v>0</v>
      </c>
      <c r="H28" s="27">
        <f>IF((D28&gt;F28),(D28-F28)/D28,IF(D28&lt;F28,-(D28-F28)/D28,IF(D28=F28,0)))</f>
        <v>0</v>
      </c>
      <c r="I28" s="8">
        <f>IF(D28-F28&lt;200,0,IF(D28-F28&gt;200,1,IF(D28-F28=200,1)))</f>
        <v>0</v>
      </c>
      <c r="J28" s="8">
        <f>IF(F28-D28&lt;200,0,IF(F28-D28&gt;200,1,IF(F28-D28=200,1)))</f>
        <v>0</v>
      </c>
      <c r="K28" s="19">
        <f>IF(H28&lt;0.15,0,IF(H28&gt;0.15,1,IF(H28=0.15,1)))</f>
        <v>0</v>
      </c>
      <c r="L28" s="19" t="str">
        <f>IF((H28&lt;15%)*AND(G28&lt;100000)*OR(G28&gt;-100000),"NO","YES")</f>
        <v>NO</v>
      </c>
      <c r="M28" s="36" t="str">
        <f>IF((L28="YES")*AND(I28+J28&lt;1),"Explanation not required, difference less than £200"," ")</f>
        <v> </v>
      </c>
      <c r="N28" s="38"/>
    </row>
    <row r="29" spans="4:14" ht="15">
      <c r="D29" s="24"/>
      <c r="F29" s="24"/>
      <c r="G29" s="24"/>
      <c r="H29" s="27"/>
      <c r="K29" s="19"/>
      <c r="L29" s="19"/>
      <c r="N29" s="9"/>
    </row>
    <row r="30" spans="1:14" ht="19.5" customHeight="1">
      <c r="A30" s="28" t="s">
        <v>25</v>
      </c>
      <c r="B30" s="28"/>
      <c r="C30" s="28"/>
      <c r="D30" s="23">
        <v>0</v>
      </c>
      <c r="F30" s="23" t="s">
        <v>26</v>
      </c>
      <c r="G30" s="24" t="e">
        <f>F30-D30</f>
        <v>#VALUE!</v>
      </c>
      <c r="H30" s="27" t="e">
        <f>IF((D30&gt;F30),(D30-F30)/D30,IF(D30&lt;F30,-(D30-F30)/D30,IF(D30=F30,0)))</f>
        <v>#VALUE!</v>
      </c>
      <c r="I30" s="8" t="e">
        <f>IF(D30-F30&lt;100,0,IF(D30-F30&gt;100,1,IF(D30-F30=100,1)))</f>
        <v>#VALUE!</v>
      </c>
      <c r="J30" s="8" t="e">
        <f>IF(F30-D30&lt;100,0,IF(F30-D30&gt;100,1,IF(F30-D30=100,1)))</f>
        <v>#VALUE!</v>
      </c>
      <c r="K30" s="19" t="e">
        <f>IF(H30&lt;0.15,0,IF(H30&gt;0.15,1,IF(H30=0.15,1)))</f>
        <v>#VALUE!</v>
      </c>
      <c r="L30" s="19" t="e">
        <f>IF((H30&lt;15%)*AND(G30&lt;100000)*OR(G30&gt;-100000),"NO","YES")</f>
        <v>#VALUE!</v>
      </c>
      <c r="M30" s="36" t="e">
        <f>IF((L30="YES")*AND(I30+J30&lt;1),"Explanation not required, difference less than £200"," ")</f>
        <v>#VALUE!</v>
      </c>
      <c r="N30" s="38"/>
    </row>
    <row r="31" spans="8:14" ht="14.25">
      <c r="H31" s="27"/>
      <c r="K31" s="19"/>
      <c r="L31" s="19"/>
      <c r="N31" s="9"/>
    </row>
    <row r="32" ht="15">
      <c r="C32" s="33" t="s">
        <v>27</v>
      </c>
    </row>
    <row r="33" spans="15:22" ht="15" customHeight="1">
      <c r="O33" s="44"/>
      <c r="P33" s="44"/>
      <c r="Q33" s="44"/>
      <c r="R33" s="44"/>
      <c r="S33" s="44"/>
      <c r="T33" s="44"/>
      <c r="U33" s="44"/>
      <c r="V33" s="44"/>
    </row>
    <row r="34" spans="3:22" ht="15">
      <c r="C34" s="33" t="s">
        <v>28</v>
      </c>
      <c r="N34" s="44"/>
      <c r="O34" s="44"/>
      <c r="P34" s="44"/>
      <c r="Q34" s="44"/>
      <c r="R34" s="44"/>
      <c r="S34" s="44"/>
      <c r="T34" s="44"/>
      <c r="U34" s="44"/>
      <c r="V34" s="44"/>
    </row>
    <row r="36" ht="15">
      <c r="C36" s="33" t="s">
        <v>29</v>
      </c>
    </row>
  </sheetData>
  <sheetProtection/>
  <mergeCells count="11">
    <mergeCell ref="A1:K1"/>
    <mergeCell ref="A5:H5"/>
    <mergeCell ref="A11:C11"/>
    <mergeCell ref="A13:C13"/>
    <mergeCell ref="A15:C15"/>
    <mergeCell ref="A17:C17"/>
    <mergeCell ref="A19:C19"/>
    <mergeCell ref="A21:C21"/>
    <mergeCell ref="A26:C26"/>
    <mergeCell ref="A28:C28"/>
    <mergeCell ref="A30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F18" sqref="F18"/>
    </sheetView>
  </sheetViews>
  <sheetFormatPr defaultColWidth="9.140625" defaultRowHeight="15"/>
  <sheetData>
    <row r="1" ht="15.75" customHeight="1">
      <c r="A1" s="1" t="s">
        <v>30</v>
      </c>
    </row>
    <row r="2" ht="15.75" customHeight="1">
      <c r="A2" s="2" t="s">
        <v>31</v>
      </c>
    </row>
    <row r="3" ht="15">
      <c r="A3" t="s">
        <v>32</v>
      </c>
    </row>
    <row r="5" spans="4:6" ht="15">
      <c r="D5" s="3" t="s">
        <v>11</v>
      </c>
      <c r="E5" s="3" t="s">
        <v>11</v>
      </c>
      <c r="F5" s="3" t="s">
        <v>11</v>
      </c>
    </row>
    <row r="6" ht="15">
      <c r="A6" s="3" t="s">
        <v>33</v>
      </c>
    </row>
    <row r="7" spans="2:4" ht="15">
      <c r="B7" s="4" t="s">
        <v>34</v>
      </c>
      <c r="D7" s="4">
        <v>6500</v>
      </c>
    </row>
    <row r="8" spans="2:4" ht="15" customHeight="1">
      <c r="B8" s="4" t="s">
        <v>35</v>
      </c>
      <c r="D8" s="4">
        <v>1000</v>
      </c>
    </row>
    <row r="9" spans="2:4" ht="15">
      <c r="B9" s="4" t="s">
        <v>36</v>
      </c>
      <c r="D9" s="4">
        <v>360</v>
      </c>
    </row>
    <row r="10" spans="2:4" ht="15">
      <c r="B10" s="4" t="s">
        <v>37</v>
      </c>
      <c r="D10" s="4"/>
    </row>
    <row r="11" spans="2:4" ht="15">
      <c r="B11" s="4" t="s">
        <v>38</v>
      </c>
      <c r="D11" s="4"/>
    </row>
    <row r="12" spans="2:4" ht="15">
      <c r="B12" s="4" t="s">
        <v>39</v>
      </c>
      <c r="D12" s="4"/>
    </row>
    <row r="13" spans="2:4" ht="15">
      <c r="B13" s="4" t="s">
        <v>40</v>
      </c>
      <c r="D13" s="4"/>
    </row>
    <row r="14" ht="15">
      <c r="E14" s="5">
        <f>SUM(D7:D13)</f>
        <v>7860</v>
      </c>
    </row>
    <row r="16" spans="1:4" ht="15">
      <c r="A16" s="3" t="s">
        <v>41</v>
      </c>
      <c r="D16" s="4">
        <v>700</v>
      </c>
    </row>
    <row r="17" ht="15">
      <c r="E17" s="5">
        <f>D16</f>
        <v>700</v>
      </c>
    </row>
    <row r="18" spans="1:6" ht="15.75">
      <c r="A18" s="3" t="s">
        <v>42</v>
      </c>
      <c r="F18" s="6">
        <f>E14+E17</f>
        <v>8560</v>
      </c>
    </row>
    <row r="19" ht="15.75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2022-06-01T13:59:46Z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796DAD6A4AA840D8BDF770B3CA2E9FED</vt:lpwstr>
  </property>
  <property fmtid="{D5CDD505-2E9C-101B-9397-08002B2CF9AE}" pid="4" name="KSOProductBuildV">
    <vt:lpwstr>2057-11.2.0.11130</vt:lpwstr>
  </property>
</Properties>
</file>